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costa\Desktop\Visiunarte\Apoios\Fundação La Caixa\"/>
    </mc:Choice>
  </mc:AlternateContent>
  <xr:revisionPtr revIDLastSave="0" documentId="13_ncr:1_{B3ED4CA3-8A71-4360-918D-20E606854D83}" xr6:coauthVersionLast="47" xr6:coauthVersionMax="47" xr10:uidLastSave="{00000000-0000-0000-0000-000000000000}"/>
  <bookViews>
    <workbookView xWindow="-110" yWindow="-110" windowWidth="19420" windowHeight="10420" xr2:uid="{D9ABBC4C-223B-4935-8B33-956414547A97}"/>
  </bookViews>
  <sheets>
    <sheet name="Orçamento 2024" sheetId="1" r:id="rId1"/>
    <sheet name="Entradas" sheetId="2" r:id="rId2"/>
    <sheet name="Saíd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L5" i="3"/>
  <c r="K5" i="3"/>
  <c r="J5" i="3"/>
  <c r="F5" i="3"/>
  <c r="F13" i="3" s="1"/>
  <c r="E8" i="1" s="1"/>
  <c r="M4" i="3"/>
  <c r="M13" i="3" s="1"/>
  <c r="E15" i="1" s="1"/>
  <c r="L4" i="3"/>
  <c r="K4" i="3"/>
  <c r="K13" i="3" s="1"/>
  <c r="E13" i="1" s="1"/>
  <c r="J4" i="3"/>
  <c r="F4" i="3"/>
  <c r="C4" i="3"/>
  <c r="M2" i="2"/>
  <c r="L2" i="2"/>
  <c r="K2" i="2"/>
  <c r="J2" i="2"/>
  <c r="I2" i="2"/>
  <c r="H2" i="2"/>
  <c r="G2" i="2"/>
  <c r="F2" i="2"/>
  <c r="E2" i="2"/>
  <c r="D2" i="2"/>
  <c r="C2" i="2"/>
  <c r="B2" i="2"/>
  <c r="E9" i="1"/>
  <c r="E6" i="1"/>
  <c r="N3" i="3"/>
  <c r="N6" i="3"/>
  <c r="N7" i="3"/>
  <c r="N8" i="3"/>
  <c r="N9" i="3"/>
  <c r="N10" i="3"/>
  <c r="N11" i="3"/>
  <c r="N12" i="3"/>
  <c r="N2" i="3"/>
  <c r="G13" i="3"/>
  <c r="H13" i="3"/>
  <c r="E10" i="1" s="1"/>
  <c r="I13" i="3"/>
  <c r="E11" i="1" s="1"/>
  <c r="D13" i="3"/>
  <c r="E13" i="3"/>
  <c r="E7" i="1" s="1"/>
  <c r="F7" i="3"/>
  <c r="L6" i="3"/>
  <c r="K6" i="3"/>
  <c r="J6" i="3"/>
  <c r="F6" i="3"/>
  <c r="J13" i="3"/>
  <c r="E12" i="1" s="1"/>
  <c r="L13" i="3"/>
  <c r="E14" i="1" s="1"/>
  <c r="B4" i="3"/>
  <c r="B13" i="3" s="1"/>
  <c r="E4" i="1" s="1"/>
  <c r="N4" i="2"/>
  <c r="M3" i="2"/>
  <c r="L3" i="2"/>
  <c r="K3" i="2"/>
  <c r="J3" i="2"/>
  <c r="G3" i="2"/>
  <c r="F3" i="2"/>
  <c r="C3" i="2"/>
  <c r="B3" i="2"/>
  <c r="N5" i="2"/>
  <c r="N6" i="2"/>
  <c r="K7" i="2"/>
  <c r="C13" i="1" s="1"/>
  <c r="J7" i="2"/>
  <c r="C12" i="1" s="1"/>
  <c r="I7" i="2"/>
  <c r="C11" i="1" s="1"/>
  <c r="H7" i="2"/>
  <c r="C10" i="1" s="1"/>
  <c r="E7" i="2"/>
  <c r="C7" i="1" s="1"/>
  <c r="D7" i="2"/>
  <c r="C6" i="1" s="1"/>
  <c r="N5" i="3" l="1"/>
  <c r="N4" i="3"/>
  <c r="C13" i="3"/>
  <c r="N2" i="2"/>
  <c r="D13" i="1"/>
  <c r="D10" i="1"/>
  <c r="D11" i="1"/>
  <c r="D12" i="1"/>
  <c r="D7" i="1"/>
  <c r="D6" i="1"/>
  <c r="M7" i="2"/>
  <c r="C15" i="1" s="1"/>
  <c r="D15" i="1" s="1"/>
  <c r="L7" i="2"/>
  <c r="C14" i="1" s="1"/>
  <c r="D14" i="1" s="1"/>
  <c r="G7" i="2"/>
  <c r="C9" i="1" s="1"/>
  <c r="D9" i="1" s="1"/>
  <c r="B7" i="2"/>
  <c r="C4" i="1" s="1"/>
  <c r="D4" i="1" s="1"/>
  <c r="F4" i="1" s="1"/>
  <c r="F7" i="2"/>
  <c r="C8" i="1" s="1"/>
  <c r="D8" i="1" s="1"/>
  <c r="N3" i="2"/>
  <c r="C7" i="2"/>
  <c r="C5" i="1" s="1"/>
  <c r="N13" i="3" l="1"/>
  <c r="E5" i="1"/>
  <c r="E16" i="1" s="1"/>
  <c r="N7" i="2"/>
  <c r="C16" i="1"/>
  <c r="D5" i="1" l="1"/>
  <c r="F5" i="1" l="1"/>
  <c r="F6" i="1" s="1"/>
  <c r="F7" i="1" s="1"/>
  <c r="F8" i="1" s="1"/>
  <c r="D16" i="1"/>
  <c r="F9" i="1" l="1"/>
  <c r="F10" i="1" s="1"/>
  <c r="F11" i="1" s="1"/>
  <c r="F12" i="1" s="1"/>
  <c r="F13" i="1" s="1"/>
  <c r="F14" i="1" s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tc={B0B75912-D6BC-4384-B52A-430949CBE7A0}</author>
  </authors>
  <commentList>
    <comment ref="C3" authorId="0" shapeId="0" xr:uid="{B0B75912-D6BC-4384-B52A-430949CBE7A0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Ellas</t>
      </text>
    </comment>
  </commentList>
</comments>
</file>

<file path=xl/sharedStrings.xml><?xml version="1.0" encoding="utf-8"?>
<sst xmlns="http://schemas.openxmlformats.org/spreadsheetml/2006/main" count="66" uniqueCount="38">
  <si>
    <t>Saldo inicial</t>
  </si>
  <si>
    <t>Mês</t>
  </si>
  <si>
    <t>Entradas</t>
  </si>
  <si>
    <t>Saídas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</si>
  <si>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</si>
  <si>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</si>
  <si>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</si>
  <si>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</si>
  <si>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</si>
  <si>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</si>
  <si>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</si>
  <si>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</si>
  <si>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</si>
  <si>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</si>
  <si>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</si>
  <si>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</si>
  <si>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Mês/ Rubrica</t>
  </si>
  <si>
    <t>Mensalidade</t>
  </si>
  <si>
    <t>Apoios</t>
  </si>
  <si>
    <t>Total</t>
  </si>
  <si>
    <t>Quotas</t>
  </si>
  <si>
    <t>Totais</t>
  </si>
  <si>
    <t>Saldo Período</t>
  </si>
  <si>
    <t>Renda</t>
  </si>
  <si>
    <t>Água + luz</t>
  </si>
  <si>
    <t>Aluguer espaços</t>
  </si>
  <si>
    <t>Festival teatro</t>
  </si>
  <si>
    <t>Peças/Gala</t>
  </si>
  <si>
    <t>Custos Workshops</t>
  </si>
  <si>
    <t>Saldo Corrente</t>
  </si>
  <si>
    <t>Técnicos Luz / Som</t>
  </si>
  <si>
    <t>Direitos Autor</t>
  </si>
  <si>
    <t>Cenário e Figurinos</t>
  </si>
  <si>
    <t>Gala</t>
  </si>
  <si>
    <t>Fotografa</t>
  </si>
  <si>
    <t>Investimento Apoio</t>
  </si>
  <si>
    <t>Publicidade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</si>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</sst>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0" fillId="0" borderId="3" xfId="0" applyBorder="1"/>
    <xf numFmtId="0" fontId="0" fillId="0" borderId="10" xfId="0" applyBorder="1"/>
    <xf numFmtId="44" fontId="0" fillId="0" borderId="11" xfId="0" applyNumberFormat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RICKER - Miguel Costa" id="{C1D8CB4E-AE34-4047-8046-7E01F5856BF5}" userId="S::miguelcosta@stricker.pt::e0cf765c-a89f-44bb-b442-1759a3202ca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06-05T11:26:19.72" personId="{C1D8CB4E-AE34-4047-8046-7E01F5856BF5}" id="{B0B75912-D6BC-4384-B52A-430949CBE7A0}">
    <text>Ellas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97C0-D6EE-452E-B7CE-65DDFFF712CE}">
  <dimension ref="B2:J19"/>
  <sheetViews>
    <sheetView tabSelected="1" zoomScale="85" zoomScaleNormal="85" workbookViewId="0">
      <selection activeCell="D17" sqref="D17"/>
    </sheetView>
  </sheetViews>
  <sheetFormatPr defaultRowHeight="14.5" x14ac:dyDescent="0.35"/>
  <cols>
    <col min="2" max="2" width="5" bestFit="1" customWidth="1"/>
    <col min="3" max="3" width="12.26953125" bestFit="1" customWidth="1"/>
    <col min="4" max="4" width="12.36328125" bestFit="1" customWidth="1"/>
    <col min="5" max="5" width="12.1796875" bestFit="1" customWidth="1"/>
    <col min="6" max="6" width="13.36328125" bestFit="1" customWidth="1"/>
    <col min="7" max="7" width="12.90625" bestFit="1" customWidth="1"/>
    <col min="10" max="10" width="12.1796875" bestFit="1" customWidth="1"/>
  </cols>
  <sheetData>
    <row r="2" spans="2:10" x14ac:dyDescent="0.35">
      <c r="B2" s="16" t="s">
        <v>1</v>
      </c>
      <c r="C2" s="6" t="s">
        <v>0</v>
      </c>
      <c r="D2" s="7">
        <v>800</v>
      </c>
      <c r="E2" s="8"/>
    </row>
    <row r="3" spans="2:10" x14ac:dyDescent="0.35">
      <c r="B3" s="17"/>
      <c r="C3" t="s">
        <v>2</v>
      </c>
      <c r="D3" t="s">
        <v>22</v>
      </c>
      <c r="E3" s="9" t="s">
        <v>3</v>
      </c>
      <c r="F3" t="s">
        <v>29</v>
      </c>
    </row>
    <row r="4" spans="2:10" x14ac:dyDescent="0.35">
      <c r="B4" s="10" t="s">
        <v>4</v>
      </c>
      <c r="C4" s="1">
        <f>HLOOKUP(B4,Entradas!$A$1:$N$7,7,0)</f>
        <v>3465</v>
      </c>
      <c r="D4" s="5">
        <f>+C4+E4</f>
        <v>1445</v>
      </c>
      <c r="E4" s="4">
        <f>-HLOOKUP(B4,Saídas!$A$1:$M$13,13,0)</f>
        <v>-2020</v>
      </c>
      <c r="F4" s="1">
        <f>+D2+D4</f>
        <v>2245</v>
      </c>
    </row>
    <row r="5" spans="2:10" x14ac:dyDescent="0.35">
      <c r="B5" s="10" t="s">
        <v>5</v>
      </c>
      <c r="C5" s="1">
        <f>HLOOKUP(B5,Entradas!$A$1:$N$7,7,0)</f>
        <v>2025</v>
      </c>
      <c r="D5" s="5">
        <f t="shared" ref="D5:D15" si="0">+C5+E5</f>
        <v>-875</v>
      </c>
      <c r="E5" s="4">
        <f>-HLOOKUP(B5,Saídas!$A$1:$M$13,13,0)</f>
        <v>-2900</v>
      </c>
      <c r="F5" s="1">
        <f>+F4+D5</f>
        <v>1370</v>
      </c>
    </row>
    <row r="6" spans="2:10" x14ac:dyDescent="0.35">
      <c r="B6" s="10" t="s">
        <v>6</v>
      </c>
      <c r="C6" s="1">
        <f>HLOOKUP(B6,Entradas!$A$1:$N$7,7,0)</f>
        <v>840</v>
      </c>
      <c r="D6" s="5">
        <f t="shared" si="0"/>
        <v>-1220</v>
      </c>
      <c r="E6" s="4">
        <f>-HLOOKUP(B6,Saídas!$A$1:$M$13,13,0)</f>
        <v>-2060</v>
      </c>
      <c r="F6" s="1">
        <f t="shared" ref="F6:F14" si="1">+F5+D6</f>
        <v>150</v>
      </c>
      <c r="J6" s="1"/>
    </row>
    <row r="7" spans="2:10" x14ac:dyDescent="0.35">
      <c r="B7" s="10" t="s">
        <v>7</v>
      </c>
      <c r="C7" s="1">
        <f>HLOOKUP(B7,Entradas!$A$1:$N$7,7,0)</f>
        <v>840</v>
      </c>
      <c r="D7" s="5">
        <f t="shared" si="0"/>
        <v>-220</v>
      </c>
      <c r="E7" s="4">
        <f>-HLOOKUP(B7,Saídas!$A$1:$M$13,13,0)</f>
        <v>-1060</v>
      </c>
      <c r="F7" s="1">
        <f t="shared" si="1"/>
        <v>-70</v>
      </c>
    </row>
    <row r="8" spans="2:10" x14ac:dyDescent="0.35">
      <c r="B8" s="10" t="s">
        <v>8</v>
      </c>
      <c r="C8" s="1">
        <f>HLOOKUP(B8,Entradas!$A$1:$N$7,7,0)</f>
        <v>5765</v>
      </c>
      <c r="D8" s="5">
        <f t="shared" si="0"/>
        <v>255</v>
      </c>
      <c r="E8" s="4">
        <f>-HLOOKUP(B8,Saídas!$A$1:$M$13,13,0)</f>
        <v>-5510</v>
      </c>
      <c r="F8" s="1">
        <f t="shared" si="1"/>
        <v>185</v>
      </c>
    </row>
    <row r="9" spans="2:10" x14ac:dyDescent="0.35">
      <c r="B9" s="10" t="s">
        <v>9</v>
      </c>
      <c r="C9" s="1">
        <f>HLOOKUP(B9,Entradas!$A$1:$N$7,7,0)</f>
        <v>2690</v>
      </c>
      <c r="D9" s="5">
        <f t="shared" si="0"/>
        <v>2430</v>
      </c>
      <c r="E9" s="4">
        <f>-HLOOKUP(B9,Saídas!$A$1:$M$13,13,0)</f>
        <v>-260</v>
      </c>
      <c r="F9" s="1">
        <f t="shared" si="1"/>
        <v>2615</v>
      </c>
    </row>
    <row r="10" spans="2:10" x14ac:dyDescent="0.35">
      <c r="B10" s="10" t="s">
        <v>10</v>
      </c>
      <c r="C10" s="1">
        <f>HLOOKUP(B10,Entradas!$A$1:$N$7,7,0)</f>
        <v>840</v>
      </c>
      <c r="D10" s="5">
        <f t="shared" si="0"/>
        <v>580</v>
      </c>
      <c r="E10" s="4">
        <f>-HLOOKUP(B10,Saídas!$A$1:$M$13,13,0)</f>
        <v>-260</v>
      </c>
      <c r="F10" s="1">
        <f t="shared" si="1"/>
        <v>3195</v>
      </c>
    </row>
    <row r="11" spans="2:10" x14ac:dyDescent="0.35">
      <c r="B11" s="10" t="s">
        <v>11</v>
      </c>
      <c r="C11" s="1">
        <f>HLOOKUP(B11,Entradas!$A$1:$N$7,7,0)</f>
        <v>840</v>
      </c>
      <c r="D11" s="5">
        <f t="shared" si="0"/>
        <v>580</v>
      </c>
      <c r="E11" s="4">
        <f>-HLOOKUP(B11,Saídas!$A$1:$M$13,13,0)</f>
        <v>-260</v>
      </c>
      <c r="F11" s="1">
        <f t="shared" si="1"/>
        <v>3775</v>
      </c>
    </row>
    <row r="12" spans="2:10" x14ac:dyDescent="0.35">
      <c r="B12" s="10" t="s">
        <v>12</v>
      </c>
      <c r="C12" s="1">
        <f>HLOOKUP(B12,Entradas!$A$1:$N$7,7,0)</f>
        <v>5550</v>
      </c>
      <c r="D12" s="5">
        <f t="shared" si="0"/>
        <v>-1440</v>
      </c>
      <c r="E12" s="4">
        <f>-HLOOKUP(B12,Saídas!$A$1:$M$13,13,0)</f>
        <v>-6990</v>
      </c>
      <c r="F12" s="1">
        <f t="shared" si="1"/>
        <v>2335</v>
      </c>
    </row>
    <row r="13" spans="2:10" x14ac:dyDescent="0.35">
      <c r="B13" s="10" t="s">
        <v>13</v>
      </c>
      <c r="C13" s="1">
        <f>HLOOKUP(B13,Entradas!$A$1:$N$7,7,0)</f>
        <v>2865</v>
      </c>
      <c r="D13" s="5">
        <f t="shared" si="0"/>
        <v>-875</v>
      </c>
      <c r="E13" s="4">
        <f>-HLOOKUP(B13,Saídas!$A$1:$M$13,13,0)</f>
        <v>-3740</v>
      </c>
      <c r="F13" s="1">
        <f t="shared" si="1"/>
        <v>1460</v>
      </c>
    </row>
    <row r="14" spans="2:10" x14ac:dyDescent="0.35">
      <c r="B14" s="10" t="s">
        <v>14</v>
      </c>
      <c r="C14" s="1">
        <f>HLOOKUP(B14,Entradas!$A$1:$N$7,7,0)</f>
        <v>3965</v>
      </c>
      <c r="D14" s="5">
        <f t="shared" si="0"/>
        <v>-195</v>
      </c>
      <c r="E14" s="4">
        <f>-HLOOKUP(B14,Saídas!$A$1:$M$13,13,0)</f>
        <v>-4160</v>
      </c>
      <c r="F14" s="1">
        <f t="shared" si="1"/>
        <v>1265</v>
      </c>
    </row>
    <row r="15" spans="2:10" x14ac:dyDescent="0.35">
      <c r="B15" s="10" t="s">
        <v>15</v>
      </c>
      <c r="C15" s="1">
        <f>HLOOKUP(B15,Entradas!$A$1:$N$7,7,0)</f>
        <v>3090</v>
      </c>
      <c r="D15" s="5">
        <f t="shared" si="0"/>
        <v>250</v>
      </c>
      <c r="E15" s="4">
        <f>-HLOOKUP(B15,Saídas!$A$1:$M$13,13,0)</f>
        <v>-2840</v>
      </c>
      <c r="F15" s="1">
        <f>+F14+D15</f>
        <v>1515</v>
      </c>
    </row>
    <row r="16" spans="2:10" ht="15" thickBot="1" x14ac:dyDescent="0.4">
      <c r="B16" s="11" t="s">
        <v>19</v>
      </c>
      <c r="C16" s="1">
        <f>+SUM(C4:C15)</f>
        <v>32775</v>
      </c>
      <c r="D16" s="5">
        <f t="shared" ref="D16:E16" si="2">+SUM(D4:D15)</f>
        <v>715</v>
      </c>
      <c r="E16" s="12">
        <f t="shared" si="2"/>
        <v>-32060</v>
      </c>
      <c r="F16" s="1"/>
    </row>
    <row r="17" spans="3:4" ht="15" thickBot="1" x14ac:dyDescent="0.4">
      <c r="C17" s="14" t="s">
        <v>37</v>
      </c>
      <c r="D17" s="15">
        <f>+F15</f>
        <v>1515</v>
      </c>
    </row>
    <row r="18" spans="3:4" x14ac:dyDescent="0.35">
      <c r="D18" s="1"/>
    </row>
    <row r="19" spans="3:4" x14ac:dyDescent="0.35">
      <c r="D19" s="1"/>
    </row>
  </sheetData>
  <mergeCells count="1"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6845-F3AE-491A-A048-E4E73D64A19C}">
  <dimension ref="A1:N7"/>
  <sheetViews>
    <sheetView workbookViewId="0">
      <selection activeCell="N7" sqref="N7"/>
    </sheetView>
  </sheetViews>
  <sheetFormatPr defaultRowHeight="14.5" x14ac:dyDescent="0.35"/>
  <cols>
    <col min="1" max="1" width="12.36328125" bestFit="1" customWidth="1"/>
    <col min="2" max="8" width="10.453125" bestFit="1" customWidth="1"/>
    <col min="9" max="9" width="11.36328125" bestFit="1" customWidth="1"/>
    <col min="10" max="13" width="10.453125" bestFit="1" customWidth="1"/>
    <col min="14" max="14" width="11.36328125" bestFit="1" customWidth="1"/>
  </cols>
  <sheetData>
    <row r="1" spans="1:14" x14ac:dyDescent="0.35">
      <c r="A1" s="2" t="s">
        <v>16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21</v>
      </c>
    </row>
    <row r="2" spans="1:14" x14ac:dyDescent="0.35">
      <c r="A2" s="2" t="s">
        <v>17</v>
      </c>
      <c r="B2" s="3">
        <f>42*20</f>
        <v>840</v>
      </c>
      <c r="C2" s="3">
        <f t="shared" ref="C2:M2" si="0">42*20</f>
        <v>840</v>
      </c>
      <c r="D2" s="3">
        <f t="shared" si="0"/>
        <v>840</v>
      </c>
      <c r="E2" s="3">
        <f t="shared" si="0"/>
        <v>840</v>
      </c>
      <c r="F2" s="3">
        <f t="shared" si="0"/>
        <v>840</v>
      </c>
      <c r="G2" s="3">
        <f t="shared" si="0"/>
        <v>840</v>
      </c>
      <c r="H2" s="3">
        <f t="shared" si="0"/>
        <v>840</v>
      </c>
      <c r="I2" s="3">
        <f t="shared" si="0"/>
        <v>840</v>
      </c>
      <c r="J2" s="3">
        <f t="shared" si="0"/>
        <v>840</v>
      </c>
      <c r="K2" s="3">
        <f t="shared" si="0"/>
        <v>840</v>
      </c>
      <c r="L2" s="3">
        <f t="shared" si="0"/>
        <v>840</v>
      </c>
      <c r="M2" s="3">
        <f t="shared" si="0"/>
        <v>840</v>
      </c>
      <c r="N2" s="3">
        <f>SUM(B2:M2)</f>
        <v>10080</v>
      </c>
    </row>
    <row r="3" spans="1:14" x14ac:dyDescent="0.35">
      <c r="A3" s="2" t="s">
        <v>27</v>
      </c>
      <c r="B3" s="3">
        <f>150*7.5+100*5</f>
        <v>1625</v>
      </c>
      <c r="C3" s="3">
        <f>60+(150*7.5)</f>
        <v>1185</v>
      </c>
      <c r="D3" s="3">
        <v>0</v>
      </c>
      <c r="E3" s="3">
        <v>0</v>
      </c>
      <c r="F3" s="3">
        <f>150*7.5+50+(375*10)</f>
        <v>4925</v>
      </c>
      <c r="G3" s="3">
        <f>150*5+100</f>
        <v>850</v>
      </c>
      <c r="H3" s="3">
        <v>0</v>
      </c>
      <c r="I3" s="3">
        <v>0</v>
      </c>
      <c r="J3" s="3">
        <f>396*10+150*5</f>
        <v>4710</v>
      </c>
      <c r="K3" s="3">
        <f>150*7.5+120*7.5</f>
        <v>2025</v>
      </c>
      <c r="L3" s="3">
        <f>150*10+100*5+150*7.5</f>
        <v>3125</v>
      </c>
      <c r="M3" s="3">
        <f>100*7.5+150*10</f>
        <v>2250</v>
      </c>
      <c r="N3" s="3">
        <f t="shared" ref="N3:N7" si="1">SUM(B3:M3)</f>
        <v>20695</v>
      </c>
    </row>
    <row r="4" spans="1:14" x14ac:dyDescent="0.35">
      <c r="A4" s="2" t="s">
        <v>26</v>
      </c>
      <c r="B4" s="3">
        <v>0</v>
      </c>
      <c r="C4" s="3">
        <v>0</v>
      </c>
      <c r="D4" s="3">
        <v>0</v>
      </c>
      <c r="E4" s="3">
        <v>0</v>
      </c>
      <c r="F4" s="3">
        <v>350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f t="shared" si="1"/>
        <v>350</v>
      </c>
    </row>
    <row r="5" spans="1:14" x14ac:dyDescent="0.35">
      <c r="A5" s="2" t="s">
        <v>18</v>
      </c>
      <c r="B5" s="3">
        <v>1000</v>
      </c>
      <c r="C5" s="3">
        <v>0</v>
      </c>
      <c r="D5" s="3">
        <v>0</v>
      </c>
      <c r="E5" s="3">
        <v>0</v>
      </c>
      <c r="F5" s="3">
        <v>0</v>
      </c>
      <c r="G5" s="3">
        <v>1000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f t="shared" si="1"/>
        <v>2000</v>
      </c>
    </row>
    <row r="6" spans="1:14" x14ac:dyDescent="0.35">
      <c r="A6" s="2" t="s">
        <v>20</v>
      </c>
      <c r="B6" s="3">
        <v>20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f t="shared" si="1"/>
        <v>20</v>
      </c>
    </row>
    <row r="7" spans="1:14" x14ac:dyDescent="0.35">
      <c r="A7" s="2" t="s">
        <v>19</v>
      </c>
      <c r="B7" s="3">
        <f t="shared" ref="B7:M7" si="2">+B2+B3+B5</f>
        <v>3465</v>
      </c>
      <c r="C7" s="3">
        <f t="shared" si="2"/>
        <v>2025</v>
      </c>
      <c r="D7" s="3">
        <f t="shared" si="2"/>
        <v>840</v>
      </c>
      <c r="E7" s="3">
        <f t="shared" si="2"/>
        <v>840</v>
      </c>
      <c r="F7" s="3">
        <f t="shared" si="2"/>
        <v>5765</v>
      </c>
      <c r="G7" s="3">
        <f t="shared" si="2"/>
        <v>2690</v>
      </c>
      <c r="H7" s="3">
        <f t="shared" si="2"/>
        <v>840</v>
      </c>
      <c r="I7" s="3">
        <f t="shared" si="2"/>
        <v>840</v>
      </c>
      <c r="J7" s="3">
        <f t="shared" si="2"/>
        <v>5550</v>
      </c>
      <c r="K7" s="3">
        <f t="shared" si="2"/>
        <v>2865</v>
      </c>
      <c r="L7" s="3">
        <f t="shared" si="2"/>
        <v>3965</v>
      </c>
      <c r="M7" s="3">
        <f t="shared" si="2"/>
        <v>3090</v>
      </c>
      <c r="N7" s="3">
        <f t="shared" si="1"/>
        <v>32775</v>
      </c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086D-0EDA-44C2-9A10-190C8AEDC349}">
  <dimension ref="A1:N13"/>
  <sheetViews>
    <sheetView workbookViewId="0">
      <selection activeCell="N13" sqref="N13"/>
    </sheetView>
  </sheetViews>
  <sheetFormatPr defaultRowHeight="14.5" x14ac:dyDescent="0.35"/>
  <cols>
    <col min="1" max="1" width="16.36328125" bestFit="1" customWidth="1"/>
    <col min="2" max="6" width="10.36328125" bestFit="1" customWidth="1"/>
    <col min="7" max="8" width="9" bestFit="1" customWidth="1"/>
    <col min="9" max="13" width="10.36328125" bestFit="1" customWidth="1"/>
    <col min="14" max="14" width="11.36328125" bestFit="1" customWidth="1"/>
  </cols>
  <sheetData>
    <row r="1" spans="1:14" x14ac:dyDescent="0.35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13" t="s">
        <v>19</v>
      </c>
    </row>
    <row r="2" spans="1:14" x14ac:dyDescent="0.35">
      <c r="A2" s="2" t="s">
        <v>23</v>
      </c>
      <c r="B2" s="3">
        <v>180</v>
      </c>
      <c r="C2" s="3">
        <v>180</v>
      </c>
      <c r="D2" s="3">
        <v>180</v>
      </c>
      <c r="E2" s="3">
        <v>180</v>
      </c>
      <c r="F2" s="3">
        <v>180</v>
      </c>
      <c r="G2" s="3">
        <v>180</v>
      </c>
      <c r="H2" s="3">
        <v>180</v>
      </c>
      <c r="I2" s="3">
        <v>180</v>
      </c>
      <c r="J2" s="3">
        <v>180</v>
      </c>
      <c r="K2" s="3">
        <v>180</v>
      </c>
      <c r="L2" s="3">
        <v>180</v>
      </c>
      <c r="M2" s="3">
        <v>180</v>
      </c>
      <c r="N2" s="1">
        <f>SUM(B2:M2)</f>
        <v>2160</v>
      </c>
    </row>
    <row r="3" spans="1:14" x14ac:dyDescent="0.35">
      <c r="A3" s="2" t="s">
        <v>24</v>
      </c>
      <c r="B3" s="3">
        <v>80</v>
      </c>
      <c r="C3" s="3">
        <v>80</v>
      </c>
      <c r="D3" s="3">
        <v>80</v>
      </c>
      <c r="E3" s="3">
        <v>80</v>
      </c>
      <c r="F3" s="3">
        <v>80</v>
      </c>
      <c r="G3" s="3">
        <v>80</v>
      </c>
      <c r="H3" s="3">
        <v>80</v>
      </c>
      <c r="I3" s="3">
        <v>80</v>
      </c>
      <c r="J3" s="3">
        <v>80</v>
      </c>
      <c r="K3" s="3">
        <v>80</v>
      </c>
      <c r="L3" s="3">
        <v>80</v>
      </c>
      <c r="M3" s="3">
        <v>80</v>
      </c>
      <c r="N3" s="1">
        <f t="shared" ref="N3:N12" si="0">SUM(B3:M3)</f>
        <v>960</v>
      </c>
    </row>
    <row r="4" spans="1:14" x14ac:dyDescent="0.35">
      <c r="A4" s="2" t="s">
        <v>25</v>
      </c>
      <c r="B4" s="3">
        <f>400+400</f>
        <v>800</v>
      </c>
      <c r="C4" s="3">
        <f>400+300+400</f>
        <v>1100</v>
      </c>
      <c r="D4" s="3">
        <v>0</v>
      </c>
      <c r="E4" s="3">
        <v>0</v>
      </c>
      <c r="F4" s="3">
        <f>400+800+800</f>
        <v>2000</v>
      </c>
      <c r="G4" s="3">
        <v>0</v>
      </c>
      <c r="H4" s="3">
        <v>0</v>
      </c>
      <c r="I4" s="3">
        <v>0</v>
      </c>
      <c r="J4" s="3">
        <f>800+800+800</f>
        <v>2400</v>
      </c>
      <c r="K4" s="3">
        <f>400+400+800</f>
        <v>1600</v>
      </c>
      <c r="L4" s="3">
        <f>400+400+400+800</f>
        <v>2000</v>
      </c>
      <c r="M4" s="3">
        <f>400+400+800</f>
        <v>1600</v>
      </c>
      <c r="N4" s="1">
        <f t="shared" si="0"/>
        <v>11500</v>
      </c>
    </row>
    <row r="5" spans="1:14" x14ac:dyDescent="0.35">
      <c r="A5" s="2" t="s">
        <v>31</v>
      </c>
      <c r="B5" s="3">
        <v>750</v>
      </c>
      <c r="C5" s="3">
        <v>750</v>
      </c>
      <c r="D5" s="3">
        <v>0</v>
      </c>
      <c r="E5" s="3">
        <v>0</v>
      </c>
      <c r="F5" s="3">
        <f>750*3</f>
        <v>2250</v>
      </c>
      <c r="G5" s="3">
        <v>0</v>
      </c>
      <c r="H5" s="3">
        <v>0</v>
      </c>
      <c r="I5" s="3">
        <v>0</v>
      </c>
      <c r="J5" s="3">
        <f>750*2</f>
        <v>1500</v>
      </c>
      <c r="K5" s="3">
        <f>750*2</f>
        <v>1500</v>
      </c>
      <c r="L5" s="3">
        <f>750*2</f>
        <v>1500</v>
      </c>
      <c r="M5" s="3">
        <v>750</v>
      </c>
      <c r="N5" s="1">
        <f t="shared" si="0"/>
        <v>9000</v>
      </c>
    </row>
    <row r="6" spans="1:14" x14ac:dyDescent="0.35">
      <c r="A6" s="2" t="s">
        <v>30</v>
      </c>
      <c r="B6" s="3">
        <v>150</v>
      </c>
      <c r="C6" s="3">
        <v>150</v>
      </c>
      <c r="D6" s="3">
        <v>0</v>
      </c>
      <c r="E6" s="3">
        <v>0</v>
      </c>
      <c r="F6" s="3">
        <f>150+450</f>
        <v>600</v>
      </c>
      <c r="G6" s="3">
        <v>0</v>
      </c>
      <c r="H6" s="3">
        <v>0</v>
      </c>
      <c r="I6" s="3">
        <v>0</v>
      </c>
      <c r="J6" s="3">
        <f>450+150</f>
        <v>600</v>
      </c>
      <c r="K6" s="3">
        <f>150+150</f>
        <v>300</v>
      </c>
      <c r="L6" s="3">
        <f>150+150</f>
        <v>300</v>
      </c>
      <c r="M6" s="3">
        <v>150</v>
      </c>
      <c r="N6" s="1">
        <f t="shared" si="0"/>
        <v>2250</v>
      </c>
    </row>
    <row r="7" spans="1:14" x14ac:dyDescent="0.35">
      <c r="A7" s="2" t="s">
        <v>34</v>
      </c>
      <c r="B7" s="3">
        <v>0</v>
      </c>
      <c r="C7" s="3">
        <v>0</v>
      </c>
      <c r="D7" s="3">
        <v>0</v>
      </c>
      <c r="E7" s="3">
        <v>200</v>
      </c>
      <c r="F7" s="3">
        <f>150+150</f>
        <v>300</v>
      </c>
      <c r="G7" s="3">
        <v>0</v>
      </c>
      <c r="H7" s="3">
        <v>0</v>
      </c>
      <c r="I7" s="3">
        <v>0</v>
      </c>
      <c r="J7" s="3">
        <v>150</v>
      </c>
      <c r="K7" s="3">
        <v>0</v>
      </c>
      <c r="L7" s="3">
        <v>0</v>
      </c>
      <c r="M7" s="3">
        <v>0</v>
      </c>
      <c r="N7" s="1">
        <f t="shared" si="0"/>
        <v>650</v>
      </c>
    </row>
    <row r="8" spans="1:14" x14ac:dyDescent="0.35">
      <c r="A8" s="2" t="s">
        <v>28</v>
      </c>
      <c r="B8" s="3">
        <v>0</v>
      </c>
      <c r="C8" s="3">
        <v>600</v>
      </c>
      <c r="D8" s="3">
        <v>600</v>
      </c>
      <c r="E8" s="3">
        <v>600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">
        <f t="shared" si="0"/>
        <v>1800</v>
      </c>
    </row>
    <row r="9" spans="1:14" x14ac:dyDescent="0.35">
      <c r="A9" s="2" t="s">
        <v>32</v>
      </c>
      <c r="B9" s="3">
        <v>0</v>
      </c>
      <c r="C9" s="3">
        <v>0</v>
      </c>
      <c r="D9" s="3">
        <v>1200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">
        <f t="shared" si="0"/>
        <v>1200</v>
      </c>
    </row>
    <row r="10" spans="1:14" x14ac:dyDescent="0.35">
      <c r="A10" s="2" t="s">
        <v>36</v>
      </c>
      <c r="B10" s="3">
        <v>60</v>
      </c>
      <c r="C10" s="3">
        <v>40</v>
      </c>
      <c r="D10" s="3">
        <v>0</v>
      </c>
      <c r="E10" s="3">
        <v>0</v>
      </c>
      <c r="F10" s="3">
        <v>100</v>
      </c>
      <c r="G10" s="3">
        <v>0</v>
      </c>
      <c r="H10" s="3">
        <v>0</v>
      </c>
      <c r="I10" s="3">
        <v>0</v>
      </c>
      <c r="J10" s="3">
        <v>80</v>
      </c>
      <c r="K10" s="3">
        <v>80</v>
      </c>
      <c r="L10" s="3">
        <v>100</v>
      </c>
      <c r="M10" s="3">
        <v>80</v>
      </c>
      <c r="N10" s="1">
        <f t="shared" si="0"/>
        <v>540</v>
      </c>
    </row>
    <row r="11" spans="1:14" x14ac:dyDescent="0.35">
      <c r="A11" s="2" t="s">
        <v>35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">
        <f t="shared" si="0"/>
        <v>0</v>
      </c>
    </row>
    <row r="12" spans="1:14" x14ac:dyDescent="0.35">
      <c r="A12" s="2" t="s">
        <v>33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2000</v>
      </c>
      <c r="K12" s="3">
        <v>0</v>
      </c>
      <c r="L12" s="3">
        <v>0</v>
      </c>
      <c r="M12" s="3">
        <v>0</v>
      </c>
      <c r="N12" s="1">
        <f t="shared" si="0"/>
        <v>2000</v>
      </c>
    </row>
    <row r="13" spans="1:14" x14ac:dyDescent="0.35">
      <c r="A13" s="2" t="s">
        <v>19</v>
      </c>
      <c r="B13" s="3">
        <f t="shared" ref="B13:D13" si="1">+SUM(B2:B12)</f>
        <v>2020</v>
      </c>
      <c r="C13" s="3">
        <f t="shared" si="1"/>
        <v>2900</v>
      </c>
      <c r="D13" s="3">
        <f t="shared" si="1"/>
        <v>2060</v>
      </c>
      <c r="E13" s="3">
        <f>+SUM(E2:E12)</f>
        <v>1060</v>
      </c>
      <c r="F13" s="3">
        <f>+SUM(F2:F12)</f>
        <v>5510</v>
      </c>
      <c r="G13" s="3">
        <f t="shared" ref="G13" si="2">+SUM(G2:G12)</f>
        <v>260</v>
      </c>
      <c r="H13" s="3">
        <f t="shared" ref="H13:I13" si="3">+SUM(H2:H12)</f>
        <v>260</v>
      </c>
      <c r="I13" s="3">
        <f t="shared" si="3"/>
        <v>260</v>
      </c>
      <c r="J13" s="3">
        <f t="shared" ref="J13" si="4">+SUM(J2:J12)</f>
        <v>6990</v>
      </c>
      <c r="K13" s="3">
        <f t="shared" ref="K13" si="5">+SUM(K2:K12)</f>
        <v>3740</v>
      </c>
      <c r="L13" s="3">
        <f t="shared" ref="L13:M13" si="6">+SUM(L2:L12)</f>
        <v>4160</v>
      </c>
      <c r="M13" s="3">
        <f t="shared" si="6"/>
        <v>2840</v>
      </c>
      <c r="N13" s="1">
        <f>SUM(B13:M13)</f>
        <v>32060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ACC2970-93EC-43E9-8C2E-144C18C763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Orçamento 2024</vt:lpstr>
      <vt:lpstr>Entradas</vt:lpstr>
      <vt:lpstr>Saídas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STRICKER - Miguel Costa</dc:creator>
  <cp:lastModifiedBy>STRICKER - Miguel Costa</cp:lastModifiedBy>
  <dcterms:created xsi:type="dcterms:W3CDTF">2024-06-05T11:06:50Z</dcterms:created>
  <dcterms:modified xsi:type="dcterms:W3CDTF">2024-06-13T20:57:37Z</dcterms:modified>
</cp:coreProperties>
</file>